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tècnica'!$B$1:$J$30</definedName>
  </definedNames>
  <calcPr fullCalcOnLoad="1"/>
</workbook>
</file>

<file path=xl/sharedStrings.xml><?xml version="1.0" encoding="utf-8"?>
<sst xmlns="http://schemas.openxmlformats.org/spreadsheetml/2006/main" count="64" uniqueCount="61">
  <si>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</si>
  <si>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</si>
  <si>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</si>
  <si>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</si>
  <si>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</si>
  <si>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</si>
  <si>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</si>
  <si>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</si>
  <si>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</si>
  <si>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</si>
  <si>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</si>
  <si>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</si>
  <si>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</si>
  <si>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</si>
  <si>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</si>
  <si>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</si>
  <si>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</si>
  <si>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</si>
  <si>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</si>
  <si>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</si>
  <si>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</si>
  <si>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</si>
  <si>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</si>
  <si>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Temps</t>
  </si>
  <si>
    <t>el prat</t>
  </si>
  <si>
    <t>el vilar</t>
  </si>
  <si>
    <t>el corral de les grateres</t>
  </si>
  <si>
    <t>soms</t>
  </si>
  <si>
    <t>Sant Marc</t>
  </si>
  <si>
    <t>El Cortal</t>
  </si>
  <si>
    <t>Talaixà</t>
  </si>
  <si>
    <t>palanca del Samsó</t>
  </si>
  <si>
    <t>Variables full</t>
  </si>
  <si>
    <t>Valors defecte (Giroguies)</t>
  </si>
  <si>
    <t>Oix (Inici)</t>
  </si>
  <si>
    <t>INSTRUCCIONS</t>
  </si>
  <si>
    <t>Oix (Final)</t>
  </si>
  <si>
    <t>OIX - CORRAL de les  GRATERES - ST. MARC - TALAIXÀ - OIX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</si>
  <si>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</si>
  <si>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</si>
  <si>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</si>
  <si>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</si>
  <si>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</si>
  <si>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</si>
  <si>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</si>
  <si>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</si>
  <si>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</si>
  <si>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</si>
  <si>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</si>
  <si>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</si>
  <si>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</si>
  <si>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</si>
  <si>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</si>
  <si>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</si>
  <si>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</si>
  <si>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</si>
  <si>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</si>
  <si>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</si>
  <si>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</si>
  <si>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</si>
  <si>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Temps - temps calculat a partir de les dades introduïdes segons les variables informades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</si>
</sst>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3" fontId="7" fillId="0" borderId="8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9475"/>
          <c:w val="0.955"/>
          <c:h val="0.860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tècnica'!$N$6:$N$25</c:f>
              <c:numCache>
                <c:ptCount val="20"/>
                <c:pt idx="0">
                  <c:v>3500</c:v>
                </c:pt>
                <c:pt idx="1">
                  <c:v>3950</c:v>
                </c:pt>
                <c:pt idx="2">
                  <c:v>4400</c:v>
                </c:pt>
                <c:pt idx="3">
                  <c:v>4900</c:v>
                </c:pt>
                <c:pt idx="4">
                  <c:v>5275</c:v>
                </c:pt>
                <c:pt idx="5">
                  <c:v>6775</c:v>
                </c:pt>
                <c:pt idx="6">
                  <c:v>8150</c:v>
                </c:pt>
                <c:pt idx="7">
                  <c:v>8975</c:v>
                </c:pt>
                <c:pt idx="8">
                  <c:v>10850</c:v>
                </c:pt>
                <c:pt idx="9">
                  <c:v>14350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'Fitxa tècnica'!$E$6:$E$25</c:f>
              <c:numCache>
                <c:ptCount val="20"/>
                <c:pt idx="0">
                  <c:v>270</c:v>
                </c:pt>
                <c:pt idx="1">
                  <c:v>410</c:v>
                </c:pt>
                <c:pt idx="2">
                  <c:v>510</c:v>
                </c:pt>
                <c:pt idx="3">
                  <c:v>880</c:v>
                </c:pt>
                <c:pt idx="4">
                  <c:v>1060</c:v>
                </c:pt>
                <c:pt idx="5">
                  <c:v>1327</c:v>
                </c:pt>
                <c:pt idx="6">
                  <c:v>1040</c:v>
                </c:pt>
                <c:pt idx="7">
                  <c:v>749</c:v>
                </c:pt>
                <c:pt idx="8">
                  <c:v>270</c:v>
                </c:pt>
                <c:pt idx="9">
                  <c:v>250</c:v>
                </c:pt>
              </c:numCache>
            </c:numRef>
          </c:yVal>
          <c:smooth val="1"/>
        </c:ser>
        <c:axId val="38318316"/>
        <c:axId val="9320525"/>
      </c:scatterChart>
      <c:valAx>
        <c:axId val="38318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20525"/>
        <c:crosses val="autoZero"/>
        <c:crossBetween val="midCat"/>
        <c:dispUnits/>
      </c:valAx>
      <c:valAx>
        <c:axId val="932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18316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790575</xdr:colOff>
      <xdr:row>25</xdr:row>
      <xdr:rowOff>104775</xdr:rowOff>
    </xdr:from>
    <xdr:to>
      <xdr:col>9</xdr:col>
      <xdr:colOff>2733675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124575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24725"/>
    <xdr:graphicFrame>
      <xdr:nvGraphicFramePr>
        <xdr:cNvPr id="1" name="Shape 1025"/>
        <xdr:cNvGraphicFramePr/>
      </xdr:nvGraphicFramePr>
      <xdr:xfrm>
        <a:off x="0" y="0"/>
        <a:ext cx="97250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showGridLines="0" zoomScale="90" zoomScaleNormal="90" workbookViewId="0" topLeftCell="A1">
      <selection activeCell="G6" sqref="G6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11.57421875" style="1" customWidth="1"/>
    <col min="9" max="9" width="7.7109375" style="1" customWidth="1"/>
    <col min="10" max="10" width="41.00390625" style="1" customWidth="1"/>
    <col min="11" max="11" width="13.28125" style="1" customWidth="1" outlineLevel="1"/>
    <col min="12" max="12" width="16.57421875" style="1" customWidth="1" outlineLevel="1"/>
    <col min="13" max="13" width="12.421875" style="1" customWidth="1" outlineLevel="1"/>
    <col min="14" max="14" width="9.28125" style="1" customWidth="1" outlineLevel="1"/>
    <col min="15" max="16384" width="11.421875" style="1" customWidth="1"/>
  </cols>
  <sheetData>
    <row r="1" spans="2:10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</row>
    <row r="2" ht="15" customHeight="1">
      <c r="C2" s="2"/>
    </row>
    <row r="3" spans="2:9" ht="15" customHeight="1">
      <c r="B3" s="29" t="s">
        <v>0</v>
      </c>
      <c r="C3" s="58" t="s">
        <v>37</v>
      </c>
      <c r="D3" s="59"/>
      <c r="E3" s="59"/>
      <c r="F3" s="59"/>
      <c r="G3" s="59"/>
      <c r="H3" s="59"/>
      <c r="I3" s="60"/>
    </row>
    <row r="4" spans="2:9" ht="15" customHeight="1" thickBot="1">
      <c r="B4" s="30"/>
      <c r="C4" s="41"/>
      <c r="G4" s="41"/>
      <c r="H4" s="41"/>
      <c r="I4" s="41"/>
    </row>
    <row r="5" spans="2:14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23</v>
      </c>
      <c r="J5" s="5" t="s">
        <v>7</v>
      </c>
      <c r="K5" s="38" t="s">
        <v>20</v>
      </c>
      <c r="L5" s="39" t="s">
        <v>21</v>
      </c>
      <c r="M5" s="39" t="s">
        <v>22</v>
      </c>
      <c r="N5" s="40" t="s">
        <v>6</v>
      </c>
    </row>
    <row r="6" spans="2:14" ht="19.5" customHeight="1">
      <c r="B6" s="10" t="s">
        <v>34</v>
      </c>
      <c r="C6" s="48">
        <v>250</v>
      </c>
      <c r="D6" s="11" t="s">
        <v>31</v>
      </c>
      <c r="E6" s="12">
        <v>270</v>
      </c>
      <c r="F6" s="13"/>
      <c r="G6" s="14">
        <f>E6-C6</f>
        <v>20</v>
      </c>
      <c r="H6" s="12">
        <v>3500</v>
      </c>
      <c r="I6" s="14">
        <f>IF(G6&gt;=0,M6*(100+Instruccions!B33)/100,(M6*2/3)*(100+Instruccions!B33)/100)</f>
        <v>56.55</v>
      </c>
      <c r="J6" s="15"/>
      <c r="K6" s="42">
        <f>(ABS(G6)/Instruccions!B31*60)</f>
        <v>3</v>
      </c>
      <c r="L6" s="43">
        <f>(H6/Instruccions!B32*60)</f>
        <v>42</v>
      </c>
      <c r="M6" s="43">
        <f>IF(K6&gt;=L6,K6+(L6/2),L6+(K6/2))</f>
        <v>43.5</v>
      </c>
      <c r="N6" s="44">
        <f>H6</f>
        <v>3500</v>
      </c>
    </row>
    <row r="7" spans="2:14" ht="19.5" customHeight="1">
      <c r="B7" s="16" t="str">
        <f>IF(D6="","",IF(ISERROR(SEARCH("Final",D6))=TRUE,D6,""))</f>
        <v>palanca del Samsó</v>
      </c>
      <c r="C7" s="17">
        <f aca="true" t="shared" si="0" ref="C7:C15">IF(B7="",0,E6)</f>
        <v>270</v>
      </c>
      <c r="D7" s="11" t="s">
        <v>24</v>
      </c>
      <c r="E7" s="12">
        <v>410</v>
      </c>
      <c r="F7" s="13">
        <v>336</v>
      </c>
      <c r="G7" s="14">
        <f>E7-C7</f>
        <v>140</v>
      </c>
      <c r="H7" s="12">
        <v>450</v>
      </c>
      <c r="I7" s="14">
        <f>IF(G7&gt;=0,M7*(100+Instruccions!B34)/100,(M7*2/3)*(100+Instruccions!B34)/100)</f>
        <v>23.7</v>
      </c>
      <c r="J7" s="15"/>
      <c r="K7" s="42">
        <f>(ABS(G7)/Instruccions!B31*60)</f>
        <v>21</v>
      </c>
      <c r="L7" s="43">
        <f>(H7/Instruccions!B32*60)</f>
        <v>5.3999999999999995</v>
      </c>
      <c r="M7" s="43">
        <f aca="true" t="shared" si="1" ref="M7:M25">IF(K7&gt;=L7,K7+(L7/2),L7+(K7/2))</f>
        <v>23.7</v>
      </c>
      <c r="N7" s="44">
        <f>IF(H7=0,NA(),H7+N6)</f>
        <v>3950</v>
      </c>
    </row>
    <row r="8" spans="2:14" ht="19.5" customHeight="1">
      <c r="B8" s="16" t="str">
        <f aca="true" t="shared" si="2" ref="B8:B25">IF(D7="","",IF(ISERROR(SEARCH("Final",D7))=TRUE,D7,""))</f>
        <v>el prat</v>
      </c>
      <c r="C8" s="17">
        <f t="shared" si="0"/>
        <v>410</v>
      </c>
      <c r="D8" s="18" t="s">
        <v>25</v>
      </c>
      <c r="E8" s="19">
        <v>510</v>
      </c>
      <c r="F8" s="20">
        <v>0</v>
      </c>
      <c r="G8" s="21">
        <f aca="true" t="shared" si="3" ref="G8:G25">E8-C8</f>
        <v>100</v>
      </c>
      <c r="H8" s="19">
        <v>450</v>
      </c>
      <c r="I8" s="21">
        <f>IF(G8&gt;=0,M8*(100+Instruccions!B33)/100,(M8*2/3)*(100+Instruccions!B33)/100)</f>
        <v>23.01</v>
      </c>
      <c r="J8" s="22"/>
      <c r="K8" s="42">
        <f>(ABS(G8)/Instruccions!B31*60)</f>
        <v>15</v>
      </c>
      <c r="L8" s="43">
        <f>(H8/Instruccions!B32*60)</f>
        <v>5.3999999999999995</v>
      </c>
      <c r="M8" s="43">
        <f t="shared" si="1"/>
        <v>17.7</v>
      </c>
      <c r="N8" s="44">
        <f aca="true" t="shared" si="4" ref="N8:N25">IF(H8=0,NA(),H8+N7)</f>
        <v>4400</v>
      </c>
    </row>
    <row r="9" spans="2:14" ht="19.5" customHeight="1">
      <c r="B9" s="16" t="str">
        <f t="shared" si="2"/>
        <v>el vilar</v>
      </c>
      <c r="C9" s="17">
        <f t="shared" si="0"/>
        <v>510</v>
      </c>
      <c r="D9" s="18" t="s">
        <v>26</v>
      </c>
      <c r="E9" s="19">
        <v>880</v>
      </c>
      <c r="F9" s="20">
        <v>12</v>
      </c>
      <c r="G9" s="21">
        <f t="shared" si="3"/>
        <v>370</v>
      </c>
      <c r="H9" s="19">
        <v>500</v>
      </c>
      <c r="I9" s="21">
        <f>IF(G9&gt;=0,M9*(100+Instruccions!B33)/100,(M9*2/3)*(100+Instruccions!B33)/100)</f>
        <v>76.05</v>
      </c>
      <c r="J9" s="22"/>
      <c r="K9" s="42">
        <f>(ABS(G9)/Instruccions!B31*60)</f>
        <v>55.5</v>
      </c>
      <c r="L9" s="43">
        <f>(H9/Instruccions!B32*60)</f>
        <v>6</v>
      </c>
      <c r="M9" s="43">
        <f t="shared" si="1"/>
        <v>58.5</v>
      </c>
      <c r="N9" s="44">
        <f t="shared" si="4"/>
        <v>4900</v>
      </c>
    </row>
    <row r="10" spans="2:14" ht="19.5" customHeight="1">
      <c r="B10" s="16" t="str">
        <f t="shared" si="2"/>
        <v>el corral de les grateres</v>
      </c>
      <c r="C10" s="17">
        <f t="shared" si="0"/>
        <v>880</v>
      </c>
      <c r="D10" s="18" t="s">
        <v>27</v>
      </c>
      <c r="E10" s="19">
        <v>1060</v>
      </c>
      <c r="F10" s="20">
        <v>28</v>
      </c>
      <c r="G10" s="21">
        <f t="shared" si="3"/>
        <v>180</v>
      </c>
      <c r="H10" s="19">
        <v>375</v>
      </c>
      <c r="I10" s="21">
        <f>IF(G10&gt;=0,M10*(100+Instruccions!B33)/100,(M10*2/3)*(100+Instruccions!B33)/100)</f>
        <v>38.025</v>
      </c>
      <c r="J10" s="22"/>
      <c r="K10" s="42">
        <f>(ABS(G10)/Instruccions!B31*60)</f>
        <v>27</v>
      </c>
      <c r="L10" s="43">
        <f>(H10/Instruccions!B32*60)</f>
        <v>4.5</v>
      </c>
      <c r="M10" s="43">
        <f t="shared" si="1"/>
        <v>29.25</v>
      </c>
      <c r="N10" s="44">
        <f t="shared" si="4"/>
        <v>5275</v>
      </c>
    </row>
    <row r="11" spans="2:14" ht="19.5" customHeight="1">
      <c r="B11" s="16" t="str">
        <f t="shared" si="2"/>
        <v>soms</v>
      </c>
      <c r="C11" s="17">
        <f t="shared" si="0"/>
        <v>1060</v>
      </c>
      <c r="D11" s="18" t="s">
        <v>28</v>
      </c>
      <c r="E11" s="19">
        <v>1327</v>
      </c>
      <c r="F11" s="20">
        <v>46</v>
      </c>
      <c r="G11" s="21">
        <f t="shared" si="3"/>
        <v>267</v>
      </c>
      <c r="H11" s="19">
        <v>1500</v>
      </c>
      <c r="I11" s="21">
        <f>IF(G11&gt;=0,M11*(100+Instruccions!B33)/100,(M11*2/3)*(100+Instruccions!B33)/100)</f>
        <v>63.765</v>
      </c>
      <c r="J11" s="22"/>
      <c r="K11" s="42">
        <f>(ABS(G11)/Instruccions!B31*60)</f>
        <v>40.05</v>
      </c>
      <c r="L11" s="43">
        <f>(H11/Instruccions!B32*60)</f>
        <v>18</v>
      </c>
      <c r="M11" s="43">
        <f t="shared" si="1"/>
        <v>49.05</v>
      </c>
      <c r="N11" s="44">
        <f t="shared" si="4"/>
        <v>6775</v>
      </c>
    </row>
    <row r="12" spans="2:14" ht="19.5" customHeight="1">
      <c r="B12" s="16" t="str">
        <f t="shared" si="2"/>
        <v>Sant Marc</v>
      </c>
      <c r="C12" s="17">
        <f t="shared" si="0"/>
        <v>1327</v>
      </c>
      <c r="D12" s="18" t="s">
        <v>29</v>
      </c>
      <c r="E12" s="19">
        <v>1040</v>
      </c>
      <c r="F12" s="20">
        <v>161</v>
      </c>
      <c r="G12" s="21">
        <f t="shared" si="3"/>
        <v>-287</v>
      </c>
      <c r="H12" s="19">
        <v>1375</v>
      </c>
      <c r="I12" s="21">
        <f>IF(G12&gt;=0,M12*(100+Instruccions!B33)/100,(M12*2/3)*(100+Instruccions!B33)/100)</f>
        <v>44.46</v>
      </c>
      <c r="J12" s="22"/>
      <c r="K12" s="42">
        <f>(ABS(G12)/Instruccions!B31*60)</f>
        <v>43.050000000000004</v>
      </c>
      <c r="L12" s="43">
        <f>(H12/Instruccions!B32*60)</f>
        <v>16.5</v>
      </c>
      <c r="M12" s="43">
        <f t="shared" si="1"/>
        <v>51.300000000000004</v>
      </c>
      <c r="N12" s="44">
        <f t="shared" si="4"/>
        <v>8150</v>
      </c>
    </row>
    <row r="13" spans="2:14" ht="19.5" customHeight="1">
      <c r="B13" s="16" t="str">
        <f t="shared" si="2"/>
        <v>El Cortal</v>
      </c>
      <c r="C13" s="17">
        <f t="shared" si="0"/>
        <v>1040</v>
      </c>
      <c r="D13" s="18" t="s">
        <v>30</v>
      </c>
      <c r="E13" s="19">
        <v>749</v>
      </c>
      <c r="F13" s="20">
        <v>156</v>
      </c>
      <c r="G13" s="21">
        <f t="shared" si="3"/>
        <v>-291</v>
      </c>
      <c r="H13" s="19">
        <v>825</v>
      </c>
      <c r="I13" s="21">
        <f>IF(G13&gt;=0,M13*(100+Instruccions!B33)/100,(M13*2/3)*(100+Instruccions!B33)/100)</f>
        <v>42.12000000000001</v>
      </c>
      <c r="J13" s="22"/>
      <c r="K13" s="42">
        <f>(ABS(G13)/Instruccions!B31*60)</f>
        <v>43.650000000000006</v>
      </c>
      <c r="L13" s="43">
        <f>(H13/Instruccions!B32*60)</f>
        <v>9.9</v>
      </c>
      <c r="M13" s="43">
        <f t="shared" si="1"/>
        <v>48.60000000000001</v>
      </c>
      <c r="N13" s="44">
        <f t="shared" si="4"/>
        <v>8975</v>
      </c>
    </row>
    <row r="14" spans="2:14" ht="19.5" customHeight="1">
      <c r="B14" s="16" t="str">
        <f t="shared" si="2"/>
        <v>Talaixà</v>
      </c>
      <c r="C14" s="17">
        <f t="shared" si="0"/>
        <v>749</v>
      </c>
      <c r="D14" s="18" t="s">
        <v>31</v>
      </c>
      <c r="E14" s="19">
        <v>270</v>
      </c>
      <c r="F14" s="20">
        <v>248</v>
      </c>
      <c r="G14" s="21">
        <f t="shared" si="3"/>
        <v>-479</v>
      </c>
      <c r="H14" s="19">
        <v>1875</v>
      </c>
      <c r="I14" s="21">
        <f>IF(G14&gt;=0,M14*(100+Instruccions!B33)/100,(M14*2/3)*(100+Instruccions!B33)/100)</f>
        <v>72.02</v>
      </c>
      <c r="J14" s="22"/>
      <c r="K14" s="42">
        <f>(ABS(G14)/Instruccions!B31*60)</f>
        <v>71.85</v>
      </c>
      <c r="L14" s="43">
        <f>(H14/Instruccions!B32*60)</f>
        <v>22.5</v>
      </c>
      <c r="M14" s="43">
        <f t="shared" si="1"/>
        <v>83.1</v>
      </c>
      <c r="N14" s="44">
        <f t="shared" si="4"/>
        <v>10850</v>
      </c>
    </row>
    <row r="15" spans="2:14" ht="19.5" customHeight="1">
      <c r="B15" s="16" t="str">
        <f t="shared" si="2"/>
        <v>palanca del Samsó</v>
      </c>
      <c r="C15" s="17">
        <f t="shared" si="0"/>
        <v>270</v>
      </c>
      <c r="D15" s="18" t="s">
        <v>36</v>
      </c>
      <c r="E15" s="19">
        <v>250</v>
      </c>
      <c r="F15" s="20"/>
      <c r="G15" s="21">
        <f t="shared" si="3"/>
        <v>-20</v>
      </c>
      <c r="H15" s="19">
        <v>3500</v>
      </c>
      <c r="I15" s="21">
        <f>IF(G15&gt;=0,M15*(100+Instruccions!B33)/100,(M15*2/3)*(100+Instruccions!B33)/100)</f>
        <v>37.7</v>
      </c>
      <c r="J15" s="22"/>
      <c r="K15" s="42">
        <f>(ABS(G15)/Instruccions!B31*60)</f>
        <v>3</v>
      </c>
      <c r="L15" s="43">
        <f>(H15/Instruccions!B32*60)</f>
        <v>42</v>
      </c>
      <c r="M15" s="43">
        <f t="shared" si="1"/>
        <v>43.5</v>
      </c>
      <c r="N15" s="44">
        <f t="shared" si="4"/>
        <v>14350</v>
      </c>
    </row>
    <row r="16" spans="2:14" ht="19.5" customHeight="1">
      <c r="B16" s="16">
        <f t="shared" si="2"/>
      </c>
      <c r="C16" s="17">
        <f>IF(B16="",0,E15)</f>
        <v>0</v>
      </c>
      <c r="D16" s="20"/>
      <c r="E16" s="19"/>
      <c r="F16" s="20"/>
      <c r="G16" s="21">
        <f t="shared" si="3"/>
        <v>0</v>
      </c>
      <c r="H16" s="19">
        <v>0</v>
      </c>
      <c r="I16" s="21">
        <f>IF(G16&gt;=0,M16*(100+Instruccions!B33)/100,(M16*2/3)*(100+Instruccions!B33)/100)</f>
        <v>0</v>
      </c>
      <c r="J16" s="22"/>
      <c r="K16" s="42">
        <f>(ABS(G16)/Instruccions!B31*60)</f>
        <v>0</v>
      </c>
      <c r="L16" s="43">
        <f>(H16/Instruccions!B32*60)</f>
        <v>0</v>
      </c>
      <c r="M16" s="43">
        <f t="shared" si="1"/>
        <v>0</v>
      </c>
      <c r="N16" s="44" t="e">
        <f t="shared" si="4"/>
        <v>#N/A</v>
      </c>
    </row>
    <row r="17" spans="2:14" ht="19.5" customHeight="1">
      <c r="B17" s="16">
        <f t="shared" si="2"/>
      </c>
      <c r="C17" s="17">
        <f aca="true" t="shared" si="5" ref="C17:C25">IF(B17="",0,E16)</f>
        <v>0</v>
      </c>
      <c r="D17" s="20"/>
      <c r="E17" s="19"/>
      <c r="F17" s="20"/>
      <c r="G17" s="21">
        <f t="shared" si="3"/>
        <v>0</v>
      </c>
      <c r="H17" s="19">
        <v>0</v>
      </c>
      <c r="I17" s="21">
        <f>IF(G17&gt;=0,M17*(100+Instruccions!B33)/100,(M17*2/3)*(100+Instruccions!B33)/100)</f>
        <v>0</v>
      </c>
      <c r="J17" s="22"/>
      <c r="K17" s="42">
        <f>(ABS(G17)/Instruccions!B31*60)</f>
        <v>0</v>
      </c>
      <c r="L17" s="43">
        <f>(H17/Instruccions!B32*60)</f>
        <v>0</v>
      </c>
      <c r="M17" s="43">
        <f t="shared" si="1"/>
        <v>0</v>
      </c>
      <c r="N17" s="44" t="e">
        <f t="shared" si="4"/>
        <v>#N/A</v>
      </c>
    </row>
    <row r="18" spans="2:14" ht="19.5" customHeight="1">
      <c r="B18" s="16">
        <f t="shared" si="2"/>
      </c>
      <c r="C18" s="17">
        <f t="shared" si="5"/>
        <v>0</v>
      </c>
      <c r="D18" s="20"/>
      <c r="E18" s="19"/>
      <c r="F18" s="20"/>
      <c r="G18" s="21">
        <f t="shared" si="3"/>
        <v>0</v>
      </c>
      <c r="H18" s="19">
        <v>0</v>
      </c>
      <c r="I18" s="21">
        <f>IF(G18&gt;=0,M18*(100+Instruccions!B33)/100,(M18*2/3)*(100+Instruccions!B33)/100)</f>
        <v>0</v>
      </c>
      <c r="J18" s="22"/>
      <c r="K18" s="42">
        <f>(ABS(G18)/Instruccions!B31*60)</f>
        <v>0</v>
      </c>
      <c r="L18" s="43">
        <f>(H18/Instruccions!B32*60)</f>
        <v>0</v>
      </c>
      <c r="M18" s="43">
        <f t="shared" si="1"/>
        <v>0</v>
      </c>
      <c r="N18" s="44" t="e">
        <f t="shared" si="4"/>
        <v>#N/A</v>
      </c>
    </row>
    <row r="19" spans="2:14" ht="19.5" customHeight="1">
      <c r="B19" s="16">
        <f t="shared" si="2"/>
      </c>
      <c r="C19" s="17">
        <f t="shared" si="5"/>
        <v>0</v>
      </c>
      <c r="D19" s="20"/>
      <c r="E19" s="19"/>
      <c r="F19" s="20"/>
      <c r="G19" s="21">
        <f t="shared" si="3"/>
        <v>0</v>
      </c>
      <c r="H19" s="19">
        <v>0</v>
      </c>
      <c r="I19" s="21">
        <f>IF(G19&gt;=0,M19*(100+Instruccions!B33)/100,(M19*2/3)*(100+Instruccions!B33)/100)</f>
        <v>0</v>
      </c>
      <c r="J19" s="22"/>
      <c r="K19" s="42">
        <f>(ABS(G19)/Instruccions!B31*60)</f>
        <v>0</v>
      </c>
      <c r="L19" s="43">
        <f>(H19/Instruccions!B32*60)</f>
        <v>0</v>
      </c>
      <c r="M19" s="43">
        <f t="shared" si="1"/>
        <v>0</v>
      </c>
      <c r="N19" s="44" t="e">
        <f t="shared" si="4"/>
        <v>#N/A</v>
      </c>
    </row>
    <row r="20" spans="2:14" ht="19.5" customHeight="1">
      <c r="B20" s="16">
        <f t="shared" si="2"/>
      </c>
      <c r="C20" s="17">
        <f t="shared" si="5"/>
        <v>0</v>
      </c>
      <c r="D20" s="20"/>
      <c r="E20" s="19"/>
      <c r="F20" s="20"/>
      <c r="G20" s="21">
        <f t="shared" si="3"/>
        <v>0</v>
      </c>
      <c r="H20" s="19">
        <v>0</v>
      </c>
      <c r="I20" s="21">
        <f>IF(G20&gt;=0,M20*(100+Instruccions!B33)/100,(M20*2/3)*(100+Instruccions!B33)/100)</f>
        <v>0</v>
      </c>
      <c r="J20" s="22"/>
      <c r="K20" s="42">
        <f>(ABS(G20)/Instruccions!B31*60)</f>
        <v>0</v>
      </c>
      <c r="L20" s="43">
        <f>(H20/Instruccions!B32*60)</f>
        <v>0</v>
      </c>
      <c r="M20" s="43">
        <f t="shared" si="1"/>
        <v>0</v>
      </c>
      <c r="N20" s="44" t="e">
        <f t="shared" si="4"/>
        <v>#N/A</v>
      </c>
    </row>
    <row r="21" spans="2:14" ht="19.5" customHeight="1">
      <c r="B21" s="16">
        <f t="shared" si="2"/>
      </c>
      <c r="C21" s="17">
        <f t="shared" si="5"/>
        <v>0</v>
      </c>
      <c r="D21" s="20"/>
      <c r="E21" s="19"/>
      <c r="F21" s="20"/>
      <c r="G21" s="21">
        <f t="shared" si="3"/>
        <v>0</v>
      </c>
      <c r="H21" s="19">
        <v>0</v>
      </c>
      <c r="I21" s="21">
        <f>IF(G21&gt;=0,M21*(100+Instruccions!B33)/100,(M21*2/3)*(100+Instruccions!B33)/100)</f>
        <v>0</v>
      </c>
      <c r="J21" s="22"/>
      <c r="K21" s="42">
        <f>(ABS(G21)/Instruccions!B31*60)</f>
        <v>0</v>
      </c>
      <c r="L21" s="43">
        <f>(H21/Instruccions!B32*60)</f>
        <v>0</v>
      </c>
      <c r="M21" s="43">
        <f t="shared" si="1"/>
        <v>0</v>
      </c>
      <c r="N21" s="44" t="e">
        <f t="shared" si="4"/>
        <v>#N/A</v>
      </c>
    </row>
    <row r="22" spans="2:14" ht="19.5" customHeight="1">
      <c r="B22" s="16">
        <f t="shared" si="2"/>
      </c>
      <c r="C22" s="17">
        <f t="shared" si="5"/>
        <v>0</v>
      </c>
      <c r="D22" s="20"/>
      <c r="E22" s="19"/>
      <c r="F22" s="20"/>
      <c r="G22" s="21">
        <f t="shared" si="3"/>
        <v>0</v>
      </c>
      <c r="H22" s="19">
        <v>0</v>
      </c>
      <c r="I22" s="21">
        <f>IF(G22&gt;=0,M22*(100+Instruccions!B33)/100,(M22*2/3)*(100+Instruccions!B33)/100)</f>
        <v>0</v>
      </c>
      <c r="J22" s="22"/>
      <c r="K22" s="42">
        <f>(ABS(G22)/Instruccions!B31*60)</f>
        <v>0</v>
      </c>
      <c r="L22" s="43">
        <f>(H22/Instruccions!B32*60)</f>
        <v>0</v>
      </c>
      <c r="M22" s="43">
        <f t="shared" si="1"/>
        <v>0</v>
      </c>
      <c r="N22" s="44" t="e">
        <f t="shared" si="4"/>
        <v>#N/A</v>
      </c>
    </row>
    <row r="23" spans="2:14" ht="19.5" customHeight="1">
      <c r="B23" s="16">
        <f t="shared" si="2"/>
      </c>
      <c r="C23" s="17">
        <f t="shared" si="5"/>
        <v>0</v>
      </c>
      <c r="D23" s="20"/>
      <c r="E23" s="19"/>
      <c r="F23" s="20"/>
      <c r="G23" s="21">
        <f t="shared" si="3"/>
        <v>0</v>
      </c>
      <c r="H23" s="19">
        <v>0</v>
      </c>
      <c r="I23" s="21">
        <f>IF(G23&gt;=0,M23*(100+Instruccions!B33)/100,(M23*2/3)*(100+Instruccions!B33)/100)</f>
        <v>0</v>
      </c>
      <c r="J23" s="22"/>
      <c r="K23" s="42">
        <f>(ABS(G23)/Instruccions!B31*60)</f>
        <v>0</v>
      </c>
      <c r="L23" s="43">
        <f>(H23/Instruccions!B32*60)</f>
        <v>0</v>
      </c>
      <c r="M23" s="43">
        <f t="shared" si="1"/>
        <v>0</v>
      </c>
      <c r="N23" s="44" t="e">
        <f t="shared" si="4"/>
        <v>#N/A</v>
      </c>
    </row>
    <row r="24" spans="2:14" ht="19.5" customHeight="1">
      <c r="B24" s="16">
        <f t="shared" si="2"/>
      </c>
      <c r="C24" s="17">
        <f t="shared" si="5"/>
        <v>0</v>
      </c>
      <c r="D24" s="20"/>
      <c r="E24" s="19"/>
      <c r="F24" s="20"/>
      <c r="G24" s="21">
        <f t="shared" si="3"/>
        <v>0</v>
      </c>
      <c r="H24" s="19">
        <v>0</v>
      </c>
      <c r="I24" s="21">
        <f>IF(G24&gt;=0,M24*(100+Instruccions!B33)/100,(M24*2/3)*(100+Instruccions!B33)/100)</f>
        <v>0</v>
      </c>
      <c r="J24" s="22"/>
      <c r="K24" s="42">
        <f>(ABS(G24)/Instruccions!B31*60)</f>
        <v>0</v>
      </c>
      <c r="L24" s="43">
        <f>(H24/Instruccions!B32*60)</f>
        <v>0</v>
      </c>
      <c r="M24" s="43">
        <f t="shared" si="1"/>
        <v>0</v>
      </c>
      <c r="N24" s="44" t="e">
        <f t="shared" si="4"/>
        <v>#N/A</v>
      </c>
    </row>
    <row r="25" spans="2:14" ht="19.5" customHeight="1" thickBot="1">
      <c r="B25" s="23">
        <f t="shared" si="2"/>
      </c>
      <c r="C25" s="24">
        <f t="shared" si="5"/>
        <v>0</v>
      </c>
      <c r="D25" s="25"/>
      <c r="E25" s="25"/>
      <c r="F25" s="26"/>
      <c r="G25" s="27">
        <f t="shared" si="3"/>
        <v>0</v>
      </c>
      <c r="H25" s="25">
        <v>0</v>
      </c>
      <c r="I25" s="27">
        <f>IF(G25&gt;=0,M25*(100+Instruccions!B33)/100,(M25*2/3)*(100+Instruccions!B33)/100)</f>
        <v>0</v>
      </c>
      <c r="J25" s="28"/>
      <c r="K25" s="47">
        <f>(ABS(G25)/Instruccions!B31*60)</f>
        <v>0</v>
      </c>
      <c r="L25" s="45">
        <f>(H25/Instruccions!B32*60)</f>
        <v>0</v>
      </c>
      <c r="M25" s="45">
        <f t="shared" si="1"/>
        <v>0</v>
      </c>
      <c r="N25" s="46" t="e">
        <f t="shared" si="4"/>
        <v>#N/A</v>
      </c>
    </row>
    <row r="26" ht="11.25" customHeight="1" thickBot="1" thickTop="1"/>
    <row r="27" spans="2:4" ht="15" customHeight="1" thickTop="1">
      <c r="B27" s="31" t="s">
        <v>16</v>
      </c>
      <c r="C27" s="32">
        <f>SUM(H6:H26)</f>
        <v>14350</v>
      </c>
      <c r="D27" s="33"/>
    </row>
    <row r="28" spans="2:4" ht="19.5" customHeight="1">
      <c r="B28" s="8" t="s">
        <v>17</v>
      </c>
      <c r="C28" s="6">
        <f>SUM(I6:I26)</f>
        <v>477.4</v>
      </c>
      <c r="D28" s="34">
        <f>C28/60</f>
        <v>7.956666666666666</v>
      </c>
    </row>
    <row r="29" spans="2:4" ht="19.5" customHeight="1">
      <c r="B29" s="8" t="s">
        <v>18</v>
      </c>
      <c r="C29" s="6">
        <f>SUMIF(G6:G26,"&gt;0",G6:G26)</f>
        <v>1077</v>
      </c>
      <c r="D29" s="35"/>
    </row>
    <row r="30" spans="2:4" ht="19.5" customHeight="1" thickBot="1">
      <c r="B30" s="9" t="s">
        <v>19</v>
      </c>
      <c r="C30" s="7">
        <f>SUMIF(G6:G26,"&lt;0",G6:G26)</f>
        <v>-1077</v>
      </c>
      <c r="D30" s="36"/>
    </row>
    <row r="31" ht="19.5" customHeight="1" thickTop="1"/>
    <row r="32" ht="19.5" customHeight="1"/>
  </sheetData>
  <sheetProtection password="95E1" sheet="1" objects="1" scenarios="1"/>
  <mergeCells count="2">
    <mergeCell ref="B1:J1"/>
    <mergeCell ref="C3:I3"/>
  </mergeCells>
  <conditionalFormatting sqref="D25 E6:E25 N6:N24 H6:H25 K6:M25">
    <cfRule type="cellIs" priority="1" dxfId="0" operator="equal" stopIfTrue="1">
      <formula>0</formula>
    </cfRule>
  </conditionalFormatting>
  <conditionalFormatting sqref="C6 I6:I25 G6:G25">
    <cfRule type="cellIs" priority="2" dxfId="1" operator="equal" stopIfTrue="1">
      <formula>0</formula>
    </cfRule>
  </conditionalFormatting>
  <conditionalFormatting sqref="C7:C25 B7:B15 B17:B25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6">
    <cfRule type="expression" priority="5" dxfId="1" stopIfTrue="1">
      <formula>""</formula>
    </cfRule>
  </conditionalFormatting>
  <printOptions horizontalCentered="1" verticalCentered="1"/>
  <pageMargins left="0.31496062992125984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28125" style="50" customWidth="1"/>
    <col min="2" max="2" width="22.7109375" style="50" customWidth="1"/>
    <col min="3" max="3" width="24.28125" style="50" customWidth="1"/>
    <col min="4" max="16384" width="11.421875" style="50" customWidth="1"/>
  </cols>
  <sheetData>
    <row r="3" ht="18.75">
      <c r="A3" s="49" t="s">
        <v>35</v>
      </c>
    </row>
    <row r="5" spans="1:7" ht="15">
      <c r="A5" s="50" t="s">
        <v>40</v>
      </c>
      <c r="G5" s="51"/>
    </row>
    <row r="7" ht="15">
      <c r="A7" s="51" t="s">
        <v>42</v>
      </c>
    </row>
    <row r="9" ht="13.5">
      <c r="A9" s="50" t="s">
        <v>38</v>
      </c>
    </row>
    <row r="10" spans="1:3" ht="13.5">
      <c r="A10" s="50" t="s">
        <v>39</v>
      </c>
      <c r="C10" s="52"/>
    </row>
    <row r="11" ht="13.5">
      <c r="A11" s="50" t="s">
        <v>41</v>
      </c>
    </row>
    <row r="12" ht="13.5">
      <c r="A12" s="50" t="s">
        <v>47</v>
      </c>
    </row>
    <row r="14" ht="13.5">
      <c r="A14" s="53" t="s">
        <v>50</v>
      </c>
    </row>
    <row r="16" ht="13.5">
      <c r="A16" s="50" t="s">
        <v>52</v>
      </c>
    </row>
    <row r="17" ht="13.5">
      <c r="A17" s="50" t="s">
        <v>55</v>
      </c>
    </row>
    <row r="18" ht="13.5">
      <c r="A18" s="50" t="s">
        <v>53</v>
      </c>
    </row>
    <row r="19" ht="13.5">
      <c r="A19" s="50" t="s">
        <v>54</v>
      </c>
    </row>
    <row r="20" ht="13.5">
      <c r="A20" s="50" t="s">
        <v>56</v>
      </c>
    </row>
    <row r="21" ht="13.5">
      <c r="A21" s="50" t="s">
        <v>57</v>
      </c>
    </row>
    <row r="22" ht="13.5">
      <c r="A22" s="50" t="s">
        <v>58</v>
      </c>
    </row>
    <row r="23" ht="13.5">
      <c r="A23" s="50" t="s">
        <v>60</v>
      </c>
    </row>
    <row r="24" ht="13.5">
      <c r="A24" s="50" t="s">
        <v>59</v>
      </c>
    </row>
    <row r="26" ht="13.5">
      <c r="A26" s="50" t="s">
        <v>51</v>
      </c>
    </row>
    <row r="28" ht="13.5">
      <c r="A28" s="53" t="s">
        <v>48</v>
      </c>
    </row>
    <row r="29" ht="15">
      <c r="A29" s="51"/>
    </row>
    <row r="30" spans="1:3" ht="13.5">
      <c r="A30" s="54"/>
      <c r="B30" s="54" t="s">
        <v>32</v>
      </c>
      <c r="C30" s="54" t="s">
        <v>33</v>
      </c>
    </row>
    <row r="31" spans="1:3" ht="13.5">
      <c r="A31" s="54" t="s">
        <v>8</v>
      </c>
      <c r="B31" s="56">
        <v>400</v>
      </c>
      <c r="C31" s="52">
        <v>300</v>
      </c>
    </row>
    <row r="32" spans="1:3" ht="13.5">
      <c r="A32" s="54" t="s">
        <v>9</v>
      </c>
      <c r="B32" s="56">
        <v>5000</v>
      </c>
      <c r="C32" s="52">
        <v>4000</v>
      </c>
    </row>
    <row r="33" spans="1:3" ht="13.5">
      <c r="A33" s="54" t="s">
        <v>10</v>
      </c>
      <c r="B33" s="56">
        <v>30</v>
      </c>
      <c r="C33" s="52">
        <v>30</v>
      </c>
    </row>
    <row r="35" spans="1:6" ht="15">
      <c r="A35" s="53" t="s">
        <v>49</v>
      </c>
      <c r="F35" s="55"/>
    </row>
    <row r="36" spans="1:6" ht="15">
      <c r="A36" s="53"/>
      <c r="F36" s="55"/>
    </row>
    <row r="37" spans="1:6" ht="15">
      <c r="A37" s="50" t="s">
        <v>12</v>
      </c>
      <c r="F37" s="55"/>
    </row>
    <row r="38" spans="1:6" ht="15">
      <c r="A38" s="50" t="s">
        <v>13</v>
      </c>
      <c r="F38" s="55"/>
    </row>
    <row r="39" spans="1:6" ht="15">
      <c r="A39" s="50" t="s">
        <v>14</v>
      </c>
      <c r="F39" s="55"/>
    </row>
    <row r="40" ht="13.5">
      <c r="A40" s="50" t="s">
        <v>15</v>
      </c>
    </row>
    <row r="42" ht="15">
      <c r="A42" s="51" t="s">
        <v>43</v>
      </c>
    </row>
    <row r="44" ht="13.5">
      <c r="A44" s="50" t="s">
        <v>44</v>
      </c>
    </row>
    <row r="45" ht="13.5">
      <c r="A45" s="50" t="s">
        <v>45</v>
      </c>
    </row>
    <row r="46" ht="13.5">
      <c r="A46" s="50" t="s">
        <v>46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Jaume Padrés</cp:lastModifiedBy>
  <cp:lastPrinted>2004-06-15T20:02:19Z</cp:lastPrinted>
  <dcterms:created xsi:type="dcterms:W3CDTF">2004-05-05T18:52:05Z</dcterms:created>
  <dcterms:modified xsi:type="dcterms:W3CDTF">2004-06-21T18:42:37Z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